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1570" windowHeight="814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55" i="1" l="1"/>
  <c r="E30" i="1"/>
  <c r="E72" i="1"/>
  <c r="E60" i="1"/>
  <c r="E67" i="1"/>
  <c r="E64" i="1" l="1"/>
  <c r="E59" i="1"/>
  <c r="E61" i="1"/>
  <c r="E62" i="1"/>
  <c r="E66" i="1"/>
  <c r="E68" i="1"/>
  <c r="D8" i="1"/>
  <c r="E8" i="1" s="1"/>
  <c r="D9" i="1"/>
  <c r="E9" i="1" s="1"/>
  <c r="E37" i="1"/>
  <c r="D49" i="1"/>
  <c r="E49" i="1" s="1"/>
  <c r="E27" i="1"/>
  <c r="E42" i="1"/>
  <c r="E48" i="1"/>
  <c r="E19" i="1"/>
  <c r="D47" i="1"/>
  <c r="E47" i="1" s="1"/>
  <c r="D46" i="1"/>
  <c r="E46" i="1" s="1"/>
  <c r="E50" i="1"/>
  <c r="E51" i="1"/>
  <c r="E77" i="1"/>
  <c r="E76" i="1"/>
  <c r="E75" i="1"/>
  <c r="E74" i="1"/>
  <c r="E73" i="1"/>
  <c r="E71" i="1"/>
  <c r="E70" i="1"/>
  <c r="E69" i="1"/>
  <c r="E58" i="1"/>
  <c r="E57" i="1"/>
  <c r="E56" i="1"/>
  <c r="E52" i="1"/>
  <c r="E41" i="1"/>
  <c r="E40" i="1"/>
  <c r="E39" i="1"/>
  <c r="E38" i="1"/>
  <c r="E36" i="1"/>
  <c r="E35" i="1"/>
  <c r="E34" i="1"/>
  <c r="E29" i="1"/>
  <c r="E28" i="1"/>
  <c r="E25" i="1"/>
  <c r="E23" i="1"/>
  <c r="E26" i="1"/>
  <c r="E24" i="1"/>
  <c r="E22" i="1"/>
  <c r="E21" i="1"/>
  <c r="E20" i="1"/>
  <c r="E18" i="1"/>
  <c r="E17" i="1"/>
  <c r="E16" i="1"/>
  <c r="E15" i="1"/>
  <c r="E14" i="1"/>
  <c r="E13" i="1"/>
  <c r="E12" i="1"/>
  <c r="E11" i="1"/>
  <c r="E10" i="1"/>
  <c r="E7" i="1"/>
  <c r="D53" i="1"/>
  <c r="E53" i="1" s="1"/>
  <c r="D45" i="1"/>
  <c r="E45" i="1" s="1"/>
  <c r="D32" i="1"/>
  <c r="E32" i="1" s="1"/>
  <c r="D33" i="1"/>
  <c r="E33" i="1" s="1"/>
  <c r="E78" i="1" l="1"/>
  <c r="E80" i="1" s="1"/>
  <c r="E83" i="1" s="1"/>
</calcChain>
</file>

<file path=xl/sharedStrings.xml><?xml version="1.0" encoding="utf-8"?>
<sst xmlns="http://schemas.openxmlformats.org/spreadsheetml/2006/main" count="85" uniqueCount="85">
  <si>
    <t>Rehab Budget</t>
  </si>
  <si>
    <t>Paint</t>
  </si>
  <si>
    <t>Item</t>
  </si>
  <si>
    <t>Quanity</t>
  </si>
  <si>
    <t>Dryer</t>
  </si>
  <si>
    <t>Cabinets</t>
  </si>
  <si>
    <t>Extended Cost</t>
  </si>
  <si>
    <t>Unit Cost</t>
  </si>
  <si>
    <t>Total</t>
  </si>
  <si>
    <t>Gutters</t>
  </si>
  <si>
    <t>Roof</t>
  </si>
  <si>
    <t>Mailbox</t>
  </si>
  <si>
    <t>Power Wash</t>
  </si>
  <si>
    <t>General Construction</t>
  </si>
  <si>
    <t>Base Rehab</t>
  </si>
  <si>
    <t xml:space="preserve">Carpet </t>
  </si>
  <si>
    <t>Blinds (extra)</t>
  </si>
  <si>
    <t>Square Footage</t>
  </si>
  <si>
    <t>Washer</t>
  </si>
  <si>
    <t>Dishwasher (Stainless)</t>
  </si>
  <si>
    <t>Microhood (Stainless)</t>
  </si>
  <si>
    <t>Oven / Range (Stainless)</t>
  </si>
  <si>
    <t>Refridgerator (Stainless)</t>
  </si>
  <si>
    <t>Airconditioning</t>
  </si>
  <si>
    <t>Countertops (Granite)</t>
  </si>
  <si>
    <t>Cleaning (Extra)</t>
  </si>
  <si>
    <t>Deck (Wash and Paint per 100SF)</t>
  </si>
  <si>
    <t>Deck (Remove and Build)</t>
  </si>
  <si>
    <t>Doors (Interior)</t>
  </si>
  <si>
    <t>Doors (Service Exterior)</t>
  </si>
  <si>
    <t>Doors (Patio)</t>
  </si>
  <si>
    <t>Driveway (Seal Coat)</t>
  </si>
  <si>
    <t>Driveway (Replace)</t>
  </si>
  <si>
    <t>Exterior Paint (Whole House)</t>
  </si>
  <si>
    <t>Exterior Paint (Trim Only)</t>
  </si>
  <si>
    <t>Fence (Repair)</t>
  </si>
  <si>
    <t>Fence (Remove)</t>
  </si>
  <si>
    <t>Garage (Remove and Replace)</t>
  </si>
  <si>
    <t>Furnace (Replace if older than 15yrs)</t>
  </si>
  <si>
    <t>Patio (New)</t>
  </si>
  <si>
    <t>Shed (remove)</t>
  </si>
  <si>
    <t>Stair Rail (per step)</t>
  </si>
  <si>
    <t>Toilet</t>
  </si>
  <si>
    <t>Plumber (Repairs)</t>
  </si>
  <si>
    <t>Faucet (Kitchen/Bathtub/Shower)</t>
  </si>
  <si>
    <t>Tub (Recoat)</t>
  </si>
  <si>
    <t>Shower (Replace)</t>
  </si>
  <si>
    <t>Tuckpointing (Per SF of Wall Area)</t>
  </si>
  <si>
    <t>Vanity (Per sink unit - Includes Top and Faucet)</t>
  </si>
  <si>
    <t>Windows (per unit)</t>
  </si>
  <si>
    <t>New Full Bath</t>
  </si>
  <si>
    <t>New Luxury Bath</t>
  </si>
  <si>
    <t>Water Heater</t>
  </si>
  <si>
    <t>Tile (Per Room)</t>
  </si>
  <si>
    <t>Pool (Remove Above Ground)</t>
  </si>
  <si>
    <t>Pool (Remove Inground)</t>
  </si>
  <si>
    <t>Pool Deck (Remove)</t>
  </si>
  <si>
    <t>Light Fixtures</t>
  </si>
  <si>
    <t>Landscaping Hours</t>
  </si>
  <si>
    <t>Hardwood Floor (Refinish Per Room)</t>
  </si>
  <si>
    <t>Concrete Steps</t>
  </si>
  <si>
    <t>Hot tub removal</t>
  </si>
  <si>
    <t>Garage Door (Double including operator)</t>
  </si>
  <si>
    <t>Garage Door (Single including operator)</t>
  </si>
  <si>
    <t>Garage Door Opener</t>
  </si>
  <si>
    <t>Siding</t>
  </si>
  <si>
    <t>Garage Repair</t>
  </si>
  <si>
    <t>Laminate Floor (Replace per room)</t>
  </si>
  <si>
    <t>Hardwood Floor (Replace Per Room)</t>
  </si>
  <si>
    <t>Foundation Cracks (Per Crack)</t>
  </si>
  <si>
    <t>Doors (Storm)</t>
  </si>
  <si>
    <t>Notes</t>
  </si>
  <si>
    <t>Doors (Front/Back)</t>
  </si>
  <si>
    <t>Electrical Repair</t>
  </si>
  <si>
    <t>Electrical (whole house rewire)</t>
  </si>
  <si>
    <t>Year Built</t>
  </si>
  <si>
    <t>Sump Pump</t>
  </si>
  <si>
    <t>Remove Kitchen</t>
  </si>
  <si>
    <t>Unfinish Basement</t>
  </si>
  <si>
    <t>Plumbing</t>
  </si>
  <si>
    <t>Total Rehab</t>
  </si>
  <si>
    <t>Mold</t>
  </si>
  <si>
    <t>Rehab</t>
  </si>
  <si>
    <t>Address: 808 Renger rd. Mchenry, IL</t>
  </si>
  <si>
    <t>Well and Septic Repair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</si>
</sst>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5">
    <xf numFmtId="0" fontId="0" fillId="0" borderId="0" xfId="0"/>
    <xf numFmtId="44" fontId="0" fillId="0" borderId="0" xfId="1" applyFont="1"/>
    <xf numFmtId="0" fontId="0" fillId="0" borderId="1" xfId="0" applyBorder="1"/>
    <xf numFmtId="44" fontId="0" fillId="0" borderId="1" xfId="1" applyFont="1" applyBorder="1"/>
    <xf numFmtId="0" fontId="2" fillId="0" borderId="2" xfId="0" applyFont="1" applyBorder="1"/>
    <xf numFmtId="0" fontId="2" fillId="0" borderId="3" xfId="0" applyFont="1" applyBorder="1"/>
    <xf numFmtId="44" fontId="2" fillId="0" borderId="3" xfId="1" applyFont="1" applyBorder="1"/>
    <xf numFmtId="0" fontId="0" fillId="3" borderId="1" xfId="0" applyFill="1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2" fillId="0" borderId="9" xfId="0" applyFont="1" applyBorder="1"/>
    <xf numFmtId="0" fontId="2" fillId="0" borderId="4" xfId="0" applyFont="1" applyBorder="1"/>
    <xf numFmtId="44" fontId="2" fillId="0" borderId="4" xfId="1" applyFont="1" applyBorder="1"/>
    <xf numFmtId="0" fontId="0" fillId="0" borderId="11" xfId="0" applyBorder="1"/>
    <xf numFmtId="0" fontId="0" fillId="0" borderId="12" xfId="0" applyBorder="1"/>
    <xf numFmtId="0" fontId="0" fillId="0" borderId="1" xfId="0" applyFill="1" applyBorder="1"/>
    <xf numFmtId="44" fontId="0" fillId="3" borderId="1" xfId="1" applyFont="1" applyFill="1" applyBorder="1"/>
    <xf numFmtId="44" fontId="0" fillId="0" borderId="1" xfId="1" applyFont="1" applyFill="1" applyBorder="1"/>
    <xf numFmtId="44" fontId="0" fillId="0" borderId="8" xfId="1" applyFont="1" applyBorder="1"/>
    <xf numFmtId="44" fontId="0" fillId="0" borderId="10" xfId="1" applyFont="1" applyBorder="1"/>
    <xf numFmtId="0" fontId="0" fillId="4" borderId="1" xfId="0" applyFill="1" applyBorder="1"/>
    <xf numFmtId="44" fontId="0" fillId="4" borderId="1" xfId="1" applyFont="1" applyFill="1" applyBorder="1"/>
    <xf numFmtId="44" fontId="2" fillId="0" borderId="13" xfId="1" applyFont="1" applyBorder="1"/>
    <xf numFmtId="44" fontId="2" fillId="0" borderId="14" xfId="1" applyFont="1" applyBorder="1"/>
    <xf numFmtId="44" fontId="0" fillId="0" borderId="15" xfId="1" applyFont="1" applyBorder="1"/>
    <xf numFmtId="44" fontId="2" fillId="2" borderId="13" xfId="1" applyFont="1" applyFill="1" applyBorder="1"/>
    <xf numFmtId="0" fontId="0" fillId="0" borderId="6" xfId="0" applyBorder="1"/>
    <xf numFmtId="0" fontId="2" fillId="0" borderId="16" xfId="0" applyFont="1" applyBorder="1" applyAlignment="1">
      <alignment horizontal="center"/>
    </xf>
    <xf numFmtId="0" fontId="0" fillId="5" borderId="17" xfId="0" applyFill="1" applyBorder="1"/>
    <xf numFmtId="0" fontId="0" fillId="0" borderId="0" xfId="0"/>
    <xf numFmtId="0" fontId="0" fillId="0" borderId="0" xfId="0"/>
    <xf numFmtId="0" fontId="0" fillId="2" borderId="19" xfId="0" applyFill="1" applyBorder="1"/>
    <xf numFmtId="0" fontId="0" fillId="2" borderId="18" xfId="0" applyFill="1" applyBorder="1"/>
    <xf numFmtId="44" fontId="0" fillId="0" borderId="0" xfId="0" applyNumberForma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3"/>
  <sheetViews>
    <sheetView tabSelected="1" topLeftCell="A53" workbookViewId="0">
      <selection activeCell="I67" sqref="I67"/>
    </sheetView>
  </sheetViews>
  <sheetFormatPr defaultRowHeight="15" x14ac:dyDescent="0.25"/>
  <cols>
    <col min="2" max="2" width="43.42578125" bestFit="1" customWidth="1"/>
    <col min="4" max="4" width="11.42578125" style="1" customWidth="1"/>
    <col min="5" max="5" width="14.42578125" style="1" bestFit="1" customWidth="1"/>
    <col min="6" max="6" width="18" customWidth="1"/>
    <col min="9" max="9" width="11.5703125" bestFit="1" customWidth="1"/>
  </cols>
  <sheetData>
    <row r="1" spans="1:7" x14ac:dyDescent="0.25">
      <c r="B1" t="s">
        <v>0</v>
      </c>
    </row>
    <row r="2" spans="1:7" s="30" customFormat="1" ht="15" customHeight="1" thickBot="1" x14ac:dyDescent="0.3">
      <c r="A2"/>
      <c r="B2" t="s">
        <v>83</v>
      </c>
      <c r="C2" s="31"/>
      <c r="D2" s="31"/>
      <c r="E2" s="31"/>
      <c r="F2" s="31"/>
      <c r="G2" s="31"/>
    </row>
    <row r="3" spans="1:7" ht="15.75" thickBot="1" x14ac:dyDescent="0.3">
      <c r="B3" t="s">
        <v>17</v>
      </c>
      <c r="C3" s="33">
        <v>4800</v>
      </c>
    </row>
    <row r="4" spans="1:7" s="31" customFormat="1" ht="15.75" thickBot="1" x14ac:dyDescent="0.3">
      <c r="B4" s="31" t="s">
        <v>75</v>
      </c>
      <c r="C4" s="32">
        <v>1880</v>
      </c>
      <c r="D4" s="1"/>
      <c r="E4" s="1"/>
    </row>
    <row r="5" spans="1:7" ht="15.75" thickBot="1" x14ac:dyDescent="0.3">
      <c r="B5" s="4" t="s">
        <v>2</v>
      </c>
      <c r="C5" s="5" t="s">
        <v>3</v>
      </c>
      <c r="D5" s="6" t="s">
        <v>7</v>
      </c>
      <c r="E5" s="23" t="s">
        <v>6</v>
      </c>
      <c r="F5" s="28" t="s">
        <v>71</v>
      </c>
    </row>
    <row r="6" spans="1:7" x14ac:dyDescent="0.25">
      <c r="B6" s="11" t="s">
        <v>14</v>
      </c>
      <c r="C6" s="12"/>
      <c r="D6" s="13"/>
      <c r="E6" s="24"/>
      <c r="F6" s="27"/>
    </row>
    <row r="7" spans="1:7" x14ac:dyDescent="0.25">
      <c r="B7" s="8" t="s">
        <v>16</v>
      </c>
      <c r="C7" s="2">
        <v>5</v>
      </c>
      <c r="D7" s="3">
        <v>50</v>
      </c>
      <c r="E7" s="25">
        <f>C7*D7</f>
        <v>250</v>
      </c>
      <c r="F7" s="27"/>
    </row>
    <row r="8" spans="1:7" x14ac:dyDescent="0.25">
      <c r="B8" s="8" t="s">
        <v>15</v>
      </c>
      <c r="C8" s="2">
        <v>2</v>
      </c>
      <c r="D8" s="3">
        <f>(C3*0.7)*2.2</f>
        <v>7392.0000000000009</v>
      </c>
      <c r="E8" s="25">
        <f t="shared" ref="E8:E77" si="0">C8*D8</f>
        <v>14784.000000000002</v>
      </c>
      <c r="F8" s="27"/>
    </row>
    <row r="9" spans="1:7" x14ac:dyDescent="0.25">
      <c r="B9" s="8" t="s">
        <v>1</v>
      </c>
      <c r="C9" s="2">
        <v>1</v>
      </c>
      <c r="D9" s="3">
        <f>C3*2.3</f>
        <v>11040</v>
      </c>
      <c r="E9" s="25">
        <f t="shared" si="0"/>
        <v>11040</v>
      </c>
      <c r="F9" s="27"/>
    </row>
    <row r="10" spans="1:7" x14ac:dyDescent="0.25">
      <c r="B10" s="8" t="s">
        <v>18</v>
      </c>
      <c r="C10" s="2">
        <v>1</v>
      </c>
      <c r="D10" s="3">
        <v>501</v>
      </c>
      <c r="E10" s="25">
        <f t="shared" si="0"/>
        <v>501</v>
      </c>
      <c r="F10" s="27"/>
    </row>
    <row r="11" spans="1:7" x14ac:dyDescent="0.25">
      <c r="B11" s="8" t="s">
        <v>4</v>
      </c>
      <c r="C11" s="2">
        <v>1</v>
      </c>
      <c r="D11" s="3">
        <v>550.5</v>
      </c>
      <c r="E11" s="25">
        <f t="shared" si="0"/>
        <v>550.5</v>
      </c>
      <c r="F11" s="27"/>
    </row>
    <row r="12" spans="1:7" x14ac:dyDescent="0.25">
      <c r="B12" s="8" t="s">
        <v>19</v>
      </c>
      <c r="C12" s="2">
        <v>1</v>
      </c>
      <c r="D12" s="3">
        <v>352.5</v>
      </c>
      <c r="E12" s="25">
        <f t="shared" si="0"/>
        <v>352.5</v>
      </c>
      <c r="F12" s="27"/>
    </row>
    <row r="13" spans="1:7" x14ac:dyDescent="0.25">
      <c r="B13" s="8" t="s">
        <v>20</v>
      </c>
      <c r="C13" s="2">
        <v>1</v>
      </c>
      <c r="D13" s="3">
        <v>420</v>
      </c>
      <c r="E13" s="25">
        <f t="shared" si="0"/>
        <v>420</v>
      </c>
      <c r="F13" s="27"/>
    </row>
    <row r="14" spans="1:7" x14ac:dyDescent="0.25">
      <c r="B14" s="8" t="s">
        <v>21</v>
      </c>
      <c r="C14" s="2">
        <v>1</v>
      </c>
      <c r="D14" s="3">
        <v>638.5</v>
      </c>
      <c r="E14" s="25">
        <f t="shared" si="0"/>
        <v>638.5</v>
      </c>
      <c r="F14" s="27"/>
    </row>
    <row r="15" spans="1:7" x14ac:dyDescent="0.25">
      <c r="B15" s="8" t="s">
        <v>22</v>
      </c>
      <c r="C15" s="2">
        <v>0.5</v>
      </c>
      <c r="D15" s="3">
        <v>1115.5</v>
      </c>
      <c r="E15" s="25">
        <f t="shared" si="0"/>
        <v>557.75</v>
      </c>
      <c r="F15" s="27"/>
    </row>
    <row r="16" spans="1:7" x14ac:dyDescent="0.25">
      <c r="B16" s="8" t="s">
        <v>23</v>
      </c>
      <c r="C16" s="2">
        <v>1</v>
      </c>
      <c r="D16" s="3">
        <v>2500</v>
      </c>
      <c r="E16" s="25">
        <f t="shared" si="0"/>
        <v>2500</v>
      </c>
      <c r="F16" s="27"/>
    </row>
    <row r="17" spans="2:6" x14ac:dyDescent="0.25">
      <c r="B17" s="8" t="s">
        <v>5</v>
      </c>
      <c r="C17" s="2">
        <v>2</v>
      </c>
      <c r="D17" s="3">
        <v>3500</v>
      </c>
      <c r="E17" s="25">
        <f t="shared" si="0"/>
        <v>7000</v>
      </c>
      <c r="F17" s="27"/>
    </row>
    <row r="18" spans="2:6" x14ac:dyDescent="0.25">
      <c r="B18" s="8" t="s">
        <v>24</v>
      </c>
      <c r="C18" s="2">
        <v>1</v>
      </c>
      <c r="D18" s="3">
        <v>2300</v>
      </c>
      <c r="E18" s="25">
        <f t="shared" si="0"/>
        <v>2300</v>
      </c>
      <c r="F18" s="27"/>
    </row>
    <row r="19" spans="2:6" x14ac:dyDescent="0.25">
      <c r="B19" s="8" t="s">
        <v>60</v>
      </c>
      <c r="C19" s="2">
        <v>2</v>
      </c>
      <c r="D19" s="3">
        <v>1500</v>
      </c>
      <c r="E19" s="25">
        <f t="shared" si="0"/>
        <v>3000</v>
      </c>
      <c r="F19" s="27"/>
    </row>
    <row r="20" spans="2:6" x14ac:dyDescent="0.25">
      <c r="B20" s="8" t="s">
        <v>25</v>
      </c>
      <c r="C20" s="2">
        <v>10</v>
      </c>
      <c r="D20" s="3">
        <v>250</v>
      </c>
      <c r="E20" s="25">
        <f t="shared" si="0"/>
        <v>2500</v>
      </c>
      <c r="F20" s="27"/>
    </row>
    <row r="21" spans="2:6" x14ac:dyDescent="0.25">
      <c r="B21" s="8" t="s">
        <v>26</v>
      </c>
      <c r="C21" s="2">
        <v>5</v>
      </c>
      <c r="D21" s="3">
        <v>300</v>
      </c>
      <c r="E21" s="25">
        <f t="shared" si="0"/>
        <v>1500</v>
      </c>
      <c r="F21" s="27"/>
    </row>
    <row r="22" spans="2:6" x14ac:dyDescent="0.25">
      <c r="B22" s="8" t="s">
        <v>27</v>
      </c>
      <c r="C22" s="2">
        <v>1</v>
      </c>
      <c r="D22" s="3">
        <v>2160</v>
      </c>
      <c r="E22" s="25">
        <f t="shared" si="0"/>
        <v>2160</v>
      </c>
      <c r="F22" s="27"/>
    </row>
    <row r="23" spans="2:6" x14ac:dyDescent="0.25">
      <c r="B23" s="8" t="s">
        <v>72</v>
      </c>
      <c r="C23" s="2">
        <v>5</v>
      </c>
      <c r="D23" s="3">
        <v>300</v>
      </c>
      <c r="E23" s="25">
        <f>C23*D23</f>
        <v>1500</v>
      </c>
      <c r="F23" s="27"/>
    </row>
    <row r="24" spans="2:6" x14ac:dyDescent="0.25">
      <c r="B24" s="8" t="s">
        <v>28</v>
      </c>
      <c r="C24" s="2">
        <v>6</v>
      </c>
      <c r="D24" s="3">
        <v>75</v>
      </c>
      <c r="E24" s="25">
        <f t="shared" si="0"/>
        <v>450</v>
      </c>
      <c r="F24" s="27"/>
    </row>
    <row r="25" spans="2:6" x14ac:dyDescent="0.25">
      <c r="B25" s="8" t="s">
        <v>30</v>
      </c>
      <c r="C25" s="2">
        <v>1.5</v>
      </c>
      <c r="D25" s="3">
        <v>1000</v>
      </c>
      <c r="E25" s="25">
        <f t="shared" si="0"/>
        <v>1500</v>
      </c>
      <c r="F25" s="27"/>
    </row>
    <row r="26" spans="2:6" x14ac:dyDescent="0.25">
      <c r="B26" s="8" t="s">
        <v>29</v>
      </c>
      <c r="C26" s="2">
        <v>0</v>
      </c>
      <c r="D26" s="3">
        <v>150</v>
      </c>
      <c r="E26" s="25">
        <f>C26*D26</f>
        <v>0</v>
      </c>
      <c r="F26" s="27"/>
    </row>
    <row r="27" spans="2:6" x14ac:dyDescent="0.25">
      <c r="B27" s="8" t="s">
        <v>70</v>
      </c>
      <c r="C27" s="2">
        <v>1</v>
      </c>
      <c r="D27" s="3">
        <v>250</v>
      </c>
      <c r="E27" s="25">
        <f>C27*D27</f>
        <v>250</v>
      </c>
      <c r="F27" s="27"/>
    </row>
    <row r="28" spans="2:6" x14ac:dyDescent="0.25">
      <c r="B28" s="8" t="s">
        <v>31</v>
      </c>
      <c r="C28" s="2">
        <v>1</v>
      </c>
      <c r="D28" s="3">
        <v>100</v>
      </c>
      <c r="E28" s="25">
        <f t="shared" si="0"/>
        <v>100</v>
      </c>
      <c r="F28" s="27"/>
    </row>
    <row r="29" spans="2:6" x14ac:dyDescent="0.25">
      <c r="B29" s="8" t="s">
        <v>32</v>
      </c>
      <c r="C29" s="2"/>
      <c r="D29" s="3">
        <v>1500</v>
      </c>
      <c r="E29" s="25">
        <f t="shared" si="0"/>
        <v>0</v>
      </c>
      <c r="F29" s="27"/>
    </row>
    <row r="30" spans="2:6" s="30" customFormat="1" x14ac:dyDescent="0.25">
      <c r="B30" s="8" t="s">
        <v>74</v>
      </c>
      <c r="C30" s="2">
        <v>0</v>
      </c>
      <c r="D30" s="3">
        <v>4000</v>
      </c>
      <c r="E30" s="25">
        <f>IF(C4&lt;1951, 4000,0)</f>
        <v>4000</v>
      </c>
      <c r="F30" s="27"/>
    </row>
    <row r="31" spans="2:6" s="30" customFormat="1" x14ac:dyDescent="0.25">
      <c r="B31" s="8" t="s">
        <v>73</v>
      </c>
      <c r="C31" s="21">
        <v>1</v>
      </c>
      <c r="D31" s="22">
        <v>1500</v>
      </c>
      <c r="E31" s="25">
        <v>1500</v>
      </c>
      <c r="F31" s="27"/>
    </row>
    <row r="32" spans="2:6" x14ac:dyDescent="0.25">
      <c r="B32" s="8" t="s">
        <v>34</v>
      </c>
      <c r="C32" s="2"/>
      <c r="D32" s="3">
        <f>C3*0.5</f>
        <v>2400</v>
      </c>
      <c r="E32" s="25">
        <f t="shared" si="0"/>
        <v>0</v>
      </c>
      <c r="F32" s="27"/>
    </row>
    <row r="33" spans="2:6" x14ac:dyDescent="0.25">
      <c r="B33" s="8" t="s">
        <v>33</v>
      </c>
      <c r="C33" s="2"/>
      <c r="D33" s="3">
        <f>C3*1.75</f>
        <v>8400</v>
      </c>
      <c r="E33" s="25">
        <f t="shared" si="0"/>
        <v>0</v>
      </c>
      <c r="F33" s="27"/>
    </row>
    <row r="34" spans="2:6" x14ac:dyDescent="0.25">
      <c r="B34" s="8" t="s">
        <v>44</v>
      </c>
      <c r="C34" s="2">
        <v>2</v>
      </c>
      <c r="D34" s="3">
        <v>150</v>
      </c>
      <c r="E34" s="25">
        <f t="shared" si="0"/>
        <v>300</v>
      </c>
      <c r="F34" s="27"/>
    </row>
    <row r="35" spans="2:6" x14ac:dyDescent="0.25">
      <c r="B35" s="8" t="s">
        <v>35</v>
      </c>
      <c r="C35" s="2"/>
      <c r="D35" s="3">
        <v>1500</v>
      </c>
      <c r="E35" s="25">
        <f t="shared" si="0"/>
        <v>0</v>
      </c>
      <c r="F35" s="27"/>
    </row>
    <row r="36" spans="2:6" x14ac:dyDescent="0.25">
      <c r="B36" s="8" t="s">
        <v>36</v>
      </c>
      <c r="C36" s="2"/>
      <c r="D36" s="3">
        <v>750</v>
      </c>
      <c r="E36" s="25">
        <f t="shared" si="0"/>
        <v>0</v>
      </c>
      <c r="F36" s="27"/>
    </row>
    <row r="37" spans="2:6" x14ac:dyDescent="0.25">
      <c r="B37" s="8" t="s">
        <v>69</v>
      </c>
      <c r="C37" s="2">
        <v>1</v>
      </c>
      <c r="D37" s="3">
        <v>500</v>
      </c>
      <c r="E37" s="25">
        <f t="shared" si="0"/>
        <v>500</v>
      </c>
      <c r="F37" s="27"/>
    </row>
    <row r="38" spans="2:6" x14ac:dyDescent="0.25">
      <c r="B38" s="8" t="s">
        <v>38</v>
      </c>
      <c r="C38" s="2">
        <v>1</v>
      </c>
      <c r="D38" s="3">
        <v>2800</v>
      </c>
      <c r="E38" s="25">
        <f t="shared" si="0"/>
        <v>2800</v>
      </c>
      <c r="F38" s="27"/>
    </row>
    <row r="39" spans="2:6" x14ac:dyDescent="0.25">
      <c r="B39" s="8" t="s">
        <v>62</v>
      </c>
      <c r="C39" s="2">
        <v>0</v>
      </c>
      <c r="D39" s="3">
        <v>1075</v>
      </c>
      <c r="E39" s="25">
        <f t="shared" si="0"/>
        <v>0</v>
      </c>
      <c r="F39" s="27"/>
    </row>
    <row r="40" spans="2:6" x14ac:dyDescent="0.25">
      <c r="B40" s="8" t="s">
        <v>63</v>
      </c>
      <c r="C40" s="2">
        <v>1</v>
      </c>
      <c r="D40" s="3">
        <v>833</v>
      </c>
      <c r="E40" s="25">
        <f t="shared" si="0"/>
        <v>833</v>
      </c>
      <c r="F40" s="27"/>
    </row>
    <row r="41" spans="2:6" x14ac:dyDescent="0.25">
      <c r="B41" s="8" t="s">
        <v>37</v>
      </c>
      <c r="C41" s="2"/>
      <c r="D41" s="3">
        <v>9500</v>
      </c>
      <c r="E41" s="25">
        <f t="shared" si="0"/>
        <v>0</v>
      </c>
      <c r="F41" s="27"/>
    </row>
    <row r="42" spans="2:6" x14ac:dyDescent="0.25">
      <c r="B42" s="8" t="s">
        <v>64</v>
      </c>
      <c r="C42" s="2">
        <v>1</v>
      </c>
      <c r="D42" s="3">
        <v>325</v>
      </c>
      <c r="E42" s="25">
        <f t="shared" si="0"/>
        <v>325</v>
      </c>
      <c r="F42" s="27"/>
    </row>
    <row r="43" spans="2:6" x14ac:dyDescent="0.25">
      <c r="B43" s="8" t="s">
        <v>66</v>
      </c>
      <c r="C43" s="21"/>
      <c r="D43" s="22"/>
      <c r="E43" s="25"/>
      <c r="F43" s="27"/>
    </row>
    <row r="44" spans="2:6" x14ac:dyDescent="0.25">
      <c r="B44" s="8" t="s">
        <v>13</v>
      </c>
      <c r="C44" s="7">
        <v>5</v>
      </c>
      <c r="D44" s="17">
        <v>10000</v>
      </c>
      <c r="E44" s="25">
        <v>50000</v>
      </c>
      <c r="F44" s="27"/>
    </row>
    <row r="45" spans="2:6" x14ac:dyDescent="0.25">
      <c r="B45" s="8" t="s">
        <v>9</v>
      </c>
      <c r="C45" s="2">
        <v>1</v>
      </c>
      <c r="D45" s="3">
        <f>C3*0.5</f>
        <v>2400</v>
      </c>
      <c r="E45" s="25">
        <f t="shared" si="0"/>
        <v>2400</v>
      </c>
      <c r="F45" s="27"/>
    </row>
    <row r="46" spans="2:6" x14ac:dyDescent="0.25">
      <c r="B46" s="8" t="s">
        <v>59</v>
      </c>
      <c r="C46" s="2">
        <v>0</v>
      </c>
      <c r="D46" s="3">
        <f>144*2.25</f>
        <v>324</v>
      </c>
      <c r="E46" s="25">
        <f t="shared" si="0"/>
        <v>0</v>
      </c>
      <c r="F46" s="27"/>
    </row>
    <row r="47" spans="2:6" x14ac:dyDescent="0.25">
      <c r="B47" s="8" t="s">
        <v>68</v>
      </c>
      <c r="C47" s="2">
        <v>3</v>
      </c>
      <c r="D47" s="3">
        <f>144*6</f>
        <v>864</v>
      </c>
      <c r="E47" s="25">
        <f t="shared" si="0"/>
        <v>2592</v>
      </c>
      <c r="F47" s="27"/>
    </row>
    <row r="48" spans="2:6" x14ac:dyDescent="0.25">
      <c r="B48" s="8" t="s">
        <v>61</v>
      </c>
      <c r="C48" s="2">
        <v>1</v>
      </c>
      <c r="D48" s="3">
        <v>800</v>
      </c>
      <c r="E48" s="25">
        <f t="shared" si="0"/>
        <v>800</v>
      </c>
      <c r="F48" s="27"/>
    </row>
    <row r="49" spans="2:6" x14ac:dyDescent="0.25">
      <c r="B49" s="8" t="s">
        <v>67</v>
      </c>
      <c r="C49" s="2">
        <v>0</v>
      </c>
      <c r="D49" s="3">
        <f>144*2.1</f>
        <v>302.40000000000003</v>
      </c>
      <c r="E49" s="25">
        <f t="shared" si="0"/>
        <v>0</v>
      </c>
      <c r="F49" s="27"/>
    </row>
    <row r="50" spans="2:6" x14ac:dyDescent="0.25">
      <c r="B50" s="8" t="s">
        <v>58</v>
      </c>
      <c r="C50" s="2">
        <v>20</v>
      </c>
      <c r="D50" s="3">
        <v>50</v>
      </c>
      <c r="E50" s="25">
        <f t="shared" si="0"/>
        <v>1000</v>
      </c>
      <c r="F50" s="27"/>
    </row>
    <row r="51" spans="2:6" x14ac:dyDescent="0.25">
      <c r="B51" s="8" t="s">
        <v>57</v>
      </c>
      <c r="C51" s="2">
        <v>10</v>
      </c>
      <c r="D51" s="3">
        <v>1300</v>
      </c>
      <c r="E51" s="25">
        <f t="shared" si="0"/>
        <v>13000</v>
      </c>
      <c r="F51" s="27"/>
    </row>
    <row r="52" spans="2:6" x14ac:dyDescent="0.25">
      <c r="B52" s="8" t="s">
        <v>11</v>
      </c>
      <c r="C52" s="2"/>
      <c r="D52" s="3">
        <v>150</v>
      </c>
      <c r="E52" s="25">
        <f t="shared" si="0"/>
        <v>0</v>
      </c>
      <c r="F52" s="27"/>
    </row>
    <row r="53" spans="2:6" x14ac:dyDescent="0.25">
      <c r="B53" s="8" t="s">
        <v>39</v>
      </c>
      <c r="C53" s="2"/>
      <c r="D53" s="3">
        <f>(144*10)</f>
        <v>1440</v>
      </c>
      <c r="E53" s="25">
        <f t="shared" si="0"/>
        <v>0</v>
      </c>
      <c r="F53" s="27"/>
    </row>
    <row r="54" spans="2:6" x14ac:dyDescent="0.25">
      <c r="B54" s="8" t="s">
        <v>43</v>
      </c>
      <c r="C54" s="7"/>
      <c r="D54" s="17"/>
      <c r="E54" s="25"/>
      <c r="F54" s="27"/>
    </row>
    <row r="55" spans="2:6" s="31" customFormat="1" x14ac:dyDescent="0.25">
      <c r="B55" s="8" t="s">
        <v>79</v>
      </c>
      <c r="C55" s="2">
        <v>1</v>
      </c>
      <c r="D55" s="3">
        <v>2000</v>
      </c>
      <c r="E55" s="25">
        <f>IF(C4&lt;1951, 2000,0)</f>
        <v>2000</v>
      </c>
      <c r="F55" s="27"/>
    </row>
    <row r="56" spans="2:6" x14ac:dyDescent="0.25">
      <c r="B56" s="8" t="s">
        <v>54</v>
      </c>
      <c r="C56" s="16"/>
      <c r="D56" s="18">
        <v>1000</v>
      </c>
      <c r="E56" s="25">
        <f t="shared" si="0"/>
        <v>0</v>
      </c>
      <c r="F56" s="27"/>
    </row>
    <row r="57" spans="2:6" x14ac:dyDescent="0.25">
      <c r="B57" s="8" t="s">
        <v>56</v>
      </c>
      <c r="C57" s="16"/>
      <c r="D57" s="18">
        <v>800</v>
      </c>
      <c r="E57" s="25">
        <f t="shared" si="0"/>
        <v>0</v>
      </c>
      <c r="F57" s="27"/>
    </row>
    <row r="58" spans="2:6" x14ac:dyDescent="0.25">
      <c r="B58" s="8" t="s">
        <v>55</v>
      </c>
      <c r="C58" s="16"/>
      <c r="D58" s="18">
        <v>5000</v>
      </c>
      <c r="E58" s="25">
        <f t="shared" si="0"/>
        <v>0</v>
      </c>
      <c r="F58" s="27"/>
    </row>
    <row r="59" spans="2:6" x14ac:dyDescent="0.25">
      <c r="B59" s="8" t="s">
        <v>12</v>
      </c>
      <c r="C59" s="2">
        <v>1</v>
      </c>
      <c r="D59" s="3">
        <v>400</v>
      </c>
      <c r="E59" s="25">
        <f t="shared" si="0"/>
        <v>400</v>
      </c>
      <c r="F59" s="27"/>
    </row>
    <row r="60" spans="2:6" s="31" customFormat="1" x14ac:dyDescent="0.25">
      <c r="B60" s="8" t="s">
        <v>77</v>
      </c>
      <c r="C60" s="2">
        <v>1</v>
      </c>
      <c r="D60" s="3">
        <v>1000</v>
      </c>
      <c r="E60" s="25">
        <f>C60*D60</f>
        <v>1000</v>
      </c>
      <c r="F60" s="27"/>
    </row>
    <row r="61" spans="2:6" x14ac:dyDescent="0.25">
      <c r="B61" s="8" t="s">
        <v>10</v>
      </c>
      <c r="C61" s="2">
        <v>1</v>
      </c>
      <c r="D61" s="3">
        <v>6000</v>
      </c>
      <c r="E61" s="25">
        <f t="shared" si="0"/>
        <v>6000</v>
      </c>
      <c r="F61" s="27"/>
    </row>
    <row r="62" spans="2:6" x14ac:dyDescent="0.25">
      <c r="B62" s="8" t="s">
        <v>40</v>
      </c>
      <c r="C62" s="2"/>
      <c r="D62" s="3">
        <v>750</v>
      </c>
      <c r="E62" s="25">
        <f t="shared" si="0"/>
        <v>0</v>
      </c>
      <c r="F62" s="27"/>
    </row>
    <row r="63" spans="2:6" x14ac:dyDescent="0.25">
      <c r="B63" s="8" t="s">
        <v>84</v>
      </c>
      <c r="C63" s="21">
        <v>1</v>
      </c>
      <c r="D63" s="22">
        <v>20000</v>
      </c>
      <c r="E63" s="25">
        <v>20000</v>
      </c>
      <c r="F63" s="27"/>
    </row>
    <row r="64" spans="2:6" x14ac:dyDescent="0.25">
      <c r="B64" s="8" t="s">
        <v>46</v>
      </c>
      <c r="C64" s="2">
        <v>1</v>
      </c>
      <c r="D64" s="3">
        <v>800</v>
      </c>
      <c r="E64" s="25">
        <f>C64*D64</f>
        <v>800</v>
      </c>
      <c r="F64" s="27"/>
    </row>
    <row r="65" spans="2:9" x14ac:dyDescent="0.25">
      <c r="B65" s="8" t="s">
        <v>65</v>
      </c>
      <c r="C65" s="21"/>
      <c r="D65" s="22"/>
      <c r="E65" s="25"/>
      <c r="F65" s="27"/>
    </row>
    <row r="66" spans="2:9" x14ac:dyDescent="0.25">
      <c r="B66" s="8" t="s">
        <v>41</v>
      </c>
      <c r="C66" s="2">
        <v>10</v>
      </c>
      <c r="D66" s="3">
        <v>50</v>
      </c>
      <c r="E66" s="25">
        <f t="shared" si="0"/>
        <v>500</v>
      </c>
      <c r="F66" s="27"/>
    </row>
    <row r="67" spans="2:9" s="31" customFormat="1" x14ac:dyDescent="0.25">
      <c r="B67" s="8" t="s">
        <v>76</v>
      </c>
      <c r="C67" s="2">
        <v>1</v>
      </c>
      <c r="D67" s="3">
        <v>300</v>
      </c>
      <c r="E67" s="25">
        <f>C67*D67</f>
        <v>300</v>
      </c>
      <c r="F67" s="27"/>
    </row>
    <row r="68" spans="2:9" x14ac:dyDescent="0.25">
      <c r="B68" s="8" t="s">
        <v>53</v>
      </c>
      <c r="C68" s="2">
        <v>3</v>
      </c>
      <c r="D68" s="3">
        <v>1200</v>
      </c>
      <c r="E68" s="25">
        <f t="shared" si="0"/>
        <v>3600</v>
      </c>
      <c r="F68" s="27"/>
    </row>
    <row r="69" spans="2:9" x14ac:dyDescent="0.25">
      <c r="B69" s="8" t="s">
        <v>42</v>
      </c>
      <c r="C69" s="2">
        <v>2</v>
      </c>
      <c r="D69" s="3">
        <v>200</v>
      </c>
      <c r="E69" s="25">
        <f t="shared" si="0"/>
        <v>400</v>
      </c>
      <c r="F69" s="27"/>
    </row>
    <row r="70" spans="2:9" x14ac:dyDescent="0.25">
      <c r="B70" s="8" t="s">
        <v>45</v>
      </c>
      <c r="C70" s="2"/>
      <c r="D70" s="3">
        <v>800</v>
      </c>
      <c r="E70" s="25">
        <f t="shared" si="0"/>
        <v>0</v>
      </c>
      <c r="F70" s="27"/>
    </row>
    <row r="71" spans="2:9" x14ac:dyDescent="0.25">
      <c r="B71" s="8" t="s">
        <v>47</v>
      </c>
      <c r="C71" s="2">
        <v>0</v>
      </c>
      <c r="D71" s="3">
        <v>5</v>
      </c>
      <c r="E71" s="25">
        <f t="shared" si="0"/>
        <v>0</v>
      </c>
      <c r="F71" s="27"/>
    </row>
    <row r="72" spans="2:9" s="31" customFormat="1" x14ac:dyDescent="0.25">
      <c r="B72" s="8" t="s">
        <v>78</v>
      </c>
      <c r="C72" s="2"/>
      <c r="D72" s="3">
        <v>2000</v>
      </c>
      <c r="E72" s="25">
        <f t="shared" si="0"/>
        <v>0</v>
      </c>
      <c r="F72" s="27"/>
    </row>
    <row r="73" spans="2:9" x14ac:dyDescent="0.25">
      <c r="B73" s="8" t="s">
        <v>48</v>
      </c>
      <c r="C73" s="2">
        <v>0</v>
      </c>
      <c r="D73" s="3">
        <v>550</v>
      </c>
      <c r="E73" s="25">
        <f t="shared" si="0"/>
        <v>0</v>
      </c>
      <c r="F73" s="27"/>
    </row>
    <row r="74" spans="2:9" x14ac:dyDescent="0.25">
      <c r="B74" s="8" t="s">
        <v>49</v>
      </c>
      <c r="C74" s="2">
        <v>20</v>
      </c>
      <c r="D74" s="3">
        <v>300</v>
      </c>
      <c r="E74" s="25">
        <f t="shared" si="0"/>
        <v>6000</v>
      </c>
      <c r="F74" s="27"/>
    </row>
    <row r="75" spans="2:9" x14ac:dyDescent="0.25">
      <c r="B75" s="8" t="s">
        <v>52</v>
      </c>
      <c r="C75" s="2">
        <v>1</v>
      </c>
      <c r="D75" s="3">
        <v>650</v>
      </c>
      <c r="E75" s="25">
        <f t="shared" si="0"/>
        <v>650</v>
      </c>
      <c r="F75" s="27"/>
    </row>
    <row r="76" spans="2:9" x14ac:dyDescent="0.25">
      <c r="B76" s="8" t="s">
        <v>50</v>
      </c>
      <c r="C76" s="2"/>
      <c r="D76" s="3">
        <v>3500</v>
      </c>
      <c r="E76" s="25">
        <f t="shared" si="0"/>
        <v>0</v>
      </c>
      <c r="F76" s="27"/>
    </row>
    <row r="77" spans="2:9" ht="15.75" thickBot="1" x14ac:dyDescent="0.3">
      <c r="B77" s="9" t="s">
        <v>51</v>
      </c>
      <c r="C77" s="10">
        <v>1</v>
      </c>
      <c r="D77" s="19">
        <v>6000</v>
      </c>
      <c r="E77" s="25">
        <f t="shared" si="0"/>
        <v>6000</v>
      </c>
      <c r="F77" s="27"/>
    </row>
    <row r="78" spans="2:9" ht="15.75" thickBot="1" x14ac:dyDescent="0.3">
      <c r="B78" s="14" t="s">
        <v>8</v>
      </c>
      <c r="C78" s="15"/>
      <c r="D78" s="20"/>
      <c r="E78" s="26">
        <f>SUM(E6:E77)</f>
        <v>181554.25</v>
      </c>
      <c r="F78" s="29"/>
      <c r="I78" s="34"/>
    </row>
    <row r="80" spans="2:9" x14ac:dyDescent="0.25">
      <c r="D80" s="1" t="s">
        <v>80</v>
      </c>
      <c r="E80" s="1">
        <f>E78-11500</f>
        <v>170054.25</v>
      </c>
    </row>
    <row r="81" spans="4:5" x14ac:dyDescent="0.25">
      <c r="D81" s="1" t="s">
        <v>81</v>
      </c>
      <c r="E81" s="1">
        <v>25000</v>
      </c>
    </row>
    <row r="83" spans="4:5" x14ac:dyDescent="0.25">
      <c r="D83" s="1" t="s">
        <v>82</v>
      </c>
      <c r="E83" s="1">
        <f>E81+E80</f>
        <v>195054.25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jkershner</dc:creator>
  <cp:lastModifiedBy>Dominic Pavell</cp:lastModifiedBy>
  <cp:lastPrinted>2013-03-26T13:45:09Z</cp:lastPrinted>
  <dcterms:created xsi:type="dcterms:W3CDTF">2012-09-17T17:21:23Z</dcterms:created>
  <dcterms:modified xsi:type="dcterms:W3CDTF">2014-10-22T14:34:38Z</dcterms:modified>
</cp:coreProperties>
</file>